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date1904="1" autoCompressPictures="0"/>
  <bookViews>
    <workbookView xWindow="3180" yWindow="0" windowWidth="26060" windowHeight="18220"/>
  </bookViews>
  <sheets>
    <sheet name="Sheet 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1" i="1" l="1"/>
  <c r="B12" i="1"/>
  <c r="C9" i="1"/>
  <c r="B9" i="1"/>
  <c r="C12" i="1"/>
  <c r="D12" i="1"/>
  <c r="E12" i="1"/>
  <c r="F12" i="1"/>
  <c r="B13" i="1"/>
  <c r="B14" i="1"/>
  <c r="B15" i="1"/>
  <c r="B16" i="1"/>
  <c r="B17" i="1"/>
  <c r="B18" i="1"/>
  <c r="B19" i="1"/>
  <c r="B20" i="1"/>
  <c r="B21" i="1"/>
  <c r="B22" i="1"/>
  <c r="B23" i="1"/>
  <c r="B24" i="1"/>
  <c r="B25" i="1"/>
  <c r="B26" i="1"/>
  <c r="B27" i="1"/>
  <c r="B28" i="1"/>
  <c r="B29" i="1"/>
  <c r="B30" i="1"/>
  <c r="B31" i="1"/>
  <c r="B32" i="1"/>
  <c r="B33" i="1"/>
  <c r="B34" i="1"/>
  <c r="B35" i="1"/>
  <c r="C35" i="1"/>
  <c r="D35" i="1"/>
  <c r="E35" i="1"/>
  <c r="G35" i="1"/>
  <c r="F35" i="1"/>
  <c r="A24" i="1"/>
  <c r="A25" i="1"/>
  <c r="A26" i="1"/>
  <c r="A27" i="1"/>
  <c r="A28" i="1"/>
  <c r="A29" i="1"/>
  <c r="A30" i="1"/>
  <c r="A31" i="1"/>
  <c r="A32" i="1"/>
  <c r="A33" i="1"/>
  <c r="A34" i="1"/>
  <c r="A35" i="1"/>
  <c r="C34" i="1"/>
  <c r="D34" i="1"/>
  <c r="E34" i="1"/>
  <c r="G34" i="1"/>
  <c r="F34" i="1"/>
  <c r="C33" i="1"/>
  <c r="D33" i="1"/>
  <c r="E33" i="1"/>
  <c r="G33" i="1"/>
  <c r="F33" i="1"/>
  <c r="C32" i="1"/>
  <c r="D32" i="1"/>
  <c r="E32" i="1"/>
  <c r="G32" i="1"/>
  <c r="F32" i="1"/>
  <c r="C31" i="1"/>
  <c r="D31" i="1"/>
  <c r="E31" i="1"/>
  <c r="G31" i="1"/>
  <c r="F31" i="1"/>
  <c r="C30" i="1"/>
  <c r="D30" i="1"/>
  <c r="E30" i="1"/>
  <c r="G30" i="1"/>
  <c r="F30" i="1"/>
  <c r="C29" i="1"/>
  <c r="D29" i="1"/>
  <c r="E29" i="1"/>
  <c r="G29" i="1"/>
  <c r="F29" i="1"/>
  <c r="C28" i="1"/>
  <c r="D28" i="1"/>
  <c r="E28" i="1"/>
  <c r="G28" i="1"/>
  <c r="F28" i="1"/>
  <c r="C27" i="1"/>
  <c r="D27" i="1"/>
  <c r="E27" i="1"/>
  <c r="G27" i="1"/>
  <c r="F27" i="1"/>
  <c r="C26" i="1"/>
  <c r="D26" i="1"/>
  <c r="E26" i="1"/>
  <c r="G26" i="1"/>
  <c r="F26" i="1"/>
  <c r="C25" i="1"/>
  <c r="D25" i="1"/>
  <c r="E25" i="1"/>
  <c r="G25" i="1"/>
  <c r="F25" i="1"/>
  <c r="C24" i="1"/>
  <c r="D24" i="1"/>
  <c r="E24" i="1"/>
  <c r="G24" i="1"/>
  <c r="F24" i="1"/>
  <c r="C23" i="1"/>
  <c r="D23" i="1"/>
  <c r="E23" i="1"/>
  <c r="G23" i="1"/>
  <c r="F23" i="1"/>
  <c r="C22" i="1"/>
  <c r="D22" i="1"/>
  <c r="E22" i="1"/>
  <c r="G22" i="1"/>
  <c r="F22" i="1"/>
  <c r="A22" i="1"/>
  <c r="C21" i="1"/>
  <c r="D21" i="1"/>
  <c r="E21" i="1"/>
  <c r="G21" i="1"/>
  <c r="F21" i="1"/>
  <c r="A21" i="1"/>
  <c r="C20" i="1"/>
  <c r="D20" i="1"/>
  <c r="E20" i="1"/>
  <c r="G20" i="1"/>
  <c r="F20" i="1"/>
  <c r="A20" i="1"/>
  <c r="C19" i="1"/>
  <c r="D19" i="1"/>
  <c r="E19" i="1"/>
  <c r="G19" i="1"/>
  <c r="F19" i="1"/>
  <c r="A19" i="1"/>
  <c r="C18" i="1"/>
  <c r="D18" i="1"/>
  <c r="E18" i="1"/>
  <c r="G18" i="1"/>
  <c r="F18" i="1"/>
  <c r="A18" i="1"/>
  <c r="C17" i="1"/>
  <c r="D17" i="1"/>
  <c r="E17" i="1"/>
  <c r="G17" i="1"/>
  <c r="F17" i="1"/>
  <c r="A17" i="1"/>
  <c r="C16" i="1"/>
  <c r="D16" i="1"/>
  <c r="E16" i="1"/>
  <c r="G16" i="1"/>
  <c r="F16" i="1"/>
  <c r="A16" i="1"/>
  <c r="C15" i="1"/>
  <c r="D15" i="1"/>
  <c r="E15" i="1"/>
  <c r="G15" i="1"/>
  <c r="F15" i="1"/>
  <c r="A15" i="1"/>
  <c r="C14" i="1"/>
  <c r="D14" i="1"/>
  <c r="E14" i="1"/>
  <c r="G14" i="1"/>
  <c r="F14" i="1"/>
  <c r="A14" i="1"/>
  <c r="C13" i="1"/>
  <c r="D13" i="1"/>
  <c r="E13" i="1"/>
  <c r="G13" i="1"/>
  <c r="F13" i="1"/>
  <c r="A13" i="1"/>
  <c r="G12" i="1"/>
  <c r="A12" i="1"/>
  <c r="C11" i="1"/>
  <c r="D11" i="1"/>
  <c r="E11" i="1"/>
  <c r="G11" i="1"/>
  <c r="F11" i="1"/>
  <c r="A11" i="1"/>
</calcChain>
</file>

<file path=xl/sharedStrings.xml><?xml version="1.0" encoding="utf-8"?>
<sst xmlns="http://schemas.openxmlformats.org/spreadsheetml/2006/main" count="14" uniqueCount="14">
  <si>
    <t>Paranal LAT</t>
  </si>
  <si>
    <t>Object DEC</t>
  </si>
  <si>
    <t>chosen field PA</t>
  </si>
  <si>
    <t>deg</t>
  </si>
  <si>
    <t>rad</t>
  </si>
  <si>
    <t>Local HA</t>
  </si>
  <si>
    <t>PARANG</t>
  </si>
  <si>
    <t>ALT</t>
  </si>
  <si>
    <t>opt. field PA 180+PARANG-ALT</t>
  </si>
  <si>
    <t>alternative optimum field PA</t>
  </si>
  <si>
    <t>difference to chosen field PA</t>
  </si>
  <si>
    <r>
      <rPr>
        <b/>
        <sz val="12"/>
        <color indexed="8"/>
        <rFont val="Helvetica"/>
      </rPr>
      <t>NOTES</t>
    </r>
    <r>
      <rPr>
        <sz val="12"/>
        <color indexed="8"/>
        <rFont val="Helvetica"/>
      </rPr>
      <t xml:space="preserve">: The last column gives the difference between the ideal angle and the chosen field PA. As the actual de-rotator is off the ideal position by half this value, differences smaller than 20 degrees are marked in green (&lt;10 degree error in de-rotator from ideal position, &gt;95% polarimetric efficiency in H/K band), and differences smaller than 30 degrees are marked in yellow (&lt;15 degree error in de-rotator from ideal position, &gt;90% polarimetric efficiency in H and K band). The de-rotator position can be checked with dfits / fitsort. The relevant keywords are ESO.INS4.DROT2.BEGIN and ESO.INS4.DROT2.END    </t>
    </r>
  </si>
  <si>
    <r>
      <rPr>
        <b/>
        <sz val="12"/>
        <color indexed="8"/>
        <rFont val="Helvetica"/>
      </rPr>
      <t>USAGE:</t>
    </r>
    <r>
      <rPr>
        <sz val="12"/>
        <color indexed="8"/>
        <rFont val="Helvetica"/>
      </rPr>
      <t xml:space="preserve"> The only fields to be modified are the two blue fields. Find the declination of your object in degrees and enter it in the light blue field. You can then read the ideal field PA from the table. If you put the selected field PA in the dark blue field, you can see from the table for which times this PA is a good choice. The current local hour angle can be read from the display of the telescope operator or calculated from the known time of meridian passage (local HA =</t>
    </r>
    <r>
      <rPr>
        <b/>
        <sz val="12"/>
        <color indexed="8"/>
        <rFont val="Helvetica"/>
      </rPr>
      <t xml:space="preserve"> 00:00</t>
    </r>
    <r>
      <rPr>
        <sz val="12"/>
        <color indexed="8"/>
        <rFont val="Helvetica"/>
      </rPr>
      <t>). iObserve is a useful tool here.</t>
    </r>
  </si>
  <si>
    <t>IRDIS DPI FIELD TRACKING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</si>
</sst>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6" x14ac:knownFonts="1">
    <font>
      <sz val="10"/>
      <color indexed="8"/>
      <name val="Helvetica"/>
    </font>
    <font>
      <sz val="12"/>
      <color indexed="8"/>
      <name val="Helvetica"/>
    </font>
    <font>
      <b/>
      <sz val="10"/>
      <color indexed="8"/>
      <name val="Helvetica"/>
    </font>
    <font>
      <u/>
      <sz val="10"/>
      <color theme="11"/>
      <name val="Helvetica"/>
    </font>
    <font>
      <b/>
      <sz val="12"/>
      <color indexed="8"/>
      <name val="Helvetica"/>
    </font>
    <font>
      <sz val="20"/>
      <color indexed="8"/>
      <name val="Helvetica"/>
    </font>
  </fonts>
  <fills count="7">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5"/>
        <bgColor auto="1"/>
      </patternFill>
    </fill>
    <fill>
      <patternFill patternType="solid">
        <fgColor theme="0" tint="-0.34998626667073579"/>
        <bgColor indexed="64"/>
      </patternFill>
    </fill>
    <fill>
      <patternFill patternType="solid">
        <fgColor theme="4" tint="0.59999389629810485"/>
        <bgColor indexed="64"/>
      </patternFill>
    </fill>
  </fills>
  <borders count="13">
    <border>
      <left/>
      <right/>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4"/>
      </bottom>
      <diagonal/>
    </border>
    <border>
      <left/>
      <right style="thin">
        <color indexed="10"/>
      </right>
      <top style="thin">
        <color indexed="10"/>
      </top>
      <bottom style="thin">
        <color indexed="14"/>
      </bottom>
      <diagonal/>
    </border>
    <border>
      <left style="thin">
        <color indexed="10"/>
      </left>
      <right style="thin">
        <color indexed="10"/>
      </right>
      <top style="thin">
        <color indexed="10"/>
      </top>
      <bottom style="thin">
        <color indexed="14"/>
      </bottom>
      <diagonal/>
    </border>
    <border>
      <left style="thin">
        <color indexed="10"/>
      </left>
      <right style="thin">
        <color indexed="10"/>
      </right>
      <top style="thin">
        <color indexed="14"/>
      </top>
      <bottom style="thin">
        <color indexed="10"/>
      </bottom>
      <diagonal/>
    </border>
    <border>
      <left style="thin">
        <color indexed="10"/>
      </left>
      <right style="thin">
        <color indexed="14"/>
      </right>
      <top style="thin">
        <color indexed="14"/>
      </top>
      <bottom style="thin">
        <color indexed="10"/>
      </bottom>
      <diagonal/>
    </border>
    <border>
      <left style="thin">
        <color indexed="14"/>
      </left>
      <right style="thin">
        <color indexed="10"/>
      </right>
      <top style="thin">
        <color indexed="14"/>
      </top>
      <bottom style="thin">
        <color indexed="10"/>
      </bottom>
      <diagonal/>
    </border>
    <border>
      <left style="thin">
        <color indexed="10"/>
      </left>
      <right style="thin">
        <color indexed="14"/>
      </right>
      <top style="thin">
        <color indexed="10"/>
      </top>
      <bottom style="thin">
        <color indexed="10"/>
      </bottom>
      <diagonal/>
    </border>
    <border>
      <left style="thin">
        <color indexed="14"/>
      </left>
      <right style="thin">
        <color indexed="10"/>
      </right>
      <top style="thin">
        <color indexed="10"/>
      </top>
      <bottom style="thin">
        <color indexed="10"/>
      </bottom>
      <diagonal/>
    </border>
    <border>
      <left/>
      <right/>
      <top/>
      <bottom style="thin">
        <color indexed="10"/>
      </bottom>
      <diagonal/>
    </border>
    <border>
      <left style="thin">
        <color indexed="10"/>
      </left>
      <right style="thin">
        <color indexed="10"/>
      </right>
      <top/>
      <bottom style="thin">
        <color indexed="10"/>
      </bottom>
      <diagonal/>
    </border>
    <border>
      <left style="thin">
        <color auto="1"/>
      </left>
      <right style="thin">
        <color auto="1"/>
      </right>
      <top style="thin">
        <color auto="1"/>
      </top>
      <bottom style="thin">
        <color auto="1"/>
      </bottom>
      <diagonal/>
    </border>
  </borders>
  <cellStyleXfs count="7">
    <xf numFmtId="0" fontId="0" fillId="0" borderId="0" applyNumberFormat="0" applyFill="0" applyBorder="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cellStyleXfs>
  <cellXfs count="30">
    <xf numFmtId="0" fontId="0" fillId="0" borderId="0" xfId="0" applyFont="1" applyAlignment="1">
      <alignment vertical="top" wrapText="1"/>
    </xf>
    <xf numFmtId="0" fontId="0" fillId="0" borderId="0" xfId="0" applyNumberFormat="1" applyFont="1" applyAlignment="1">
      <alignment vertical="top" wrapText="1"/>
    </xf>
    <xf numFmtId="20" fontId="2" fillId="4" borderId="5" xfId="0" applyNumberFormat="1" applyFont="1" applyFill="1" applyBorder="1" applyAlignment="1">
      <alignment vertical="top" wrapText="1"/>
    </xf>
    <xf numFmtId="2" fontId="2" fillId="4" borderId="6" xfId="0" applyNumberFormat="1" applyFont="1" applyFill="1" applyBorder="1" applyAlignment="1">
      <alignment vertical="top" wrapText="1"/>
    </xf>
    <xf numFmtId="2" fontId="0" fillId="0" borderId="7" xfId="0" applyNumberFormat="1" applyFont="1" applyBorder="1" applyAlignment="1">
      <alignment vertical="top" wrapText="1"/>
    </xf>
    <xf numFmtId="2" fontId="0" fillId="0" borderId="5" xfId="0" applyNumberFormat="1" applyFont="1" applyBorder="1" applyAlignment="1">
      <alignment vertical="top" wrapText="1"/>
    </xf>
    <xf numFmtId="165" fontId="0" fillId="0" borderId="5" xfId="0" applyNumberFormat="1" applyFont="1" applyBorder="1" applyAlignment="1">
      <alignment vertical="top" wrapText="1"/>
    </xf>
    <xf numFmtId="0" fontId="0" fillId="0" borderId="5" xfId="0" applyNumberFormat="1" applyFont="1" applyBorder="1" applyAlignment="1">
      <alignment vertical="top" wrapText="1"/>
    </xf>
    <xf numFmtId="20" fontId="2" fillId="4" borderId="1" xfId="0" applyNumberFormat="1" applyFont="1" applyFill="1" applyBorder="1" applyAlignment="1">
      <alignment vertical="top" wrapText="1"/>
    </xf>
    <xf numFmtId="2" fontId="2" fillId="4" borderId="8" xfId="0" applyNumberFormat="1" applyFont="1" applyFill="1" applyBorder="1" applyAlignment="1">
      <alignment vertical="top" wrapText="1"/>
    </xf>
    <xf numFmtId="2" fontId="0" fillId="0" borderId="9" xfId="0" applyNumberFormat="1" applyFont="1" applyBorder="1" applyAlignment="1">
      <alignment vertical="top" wrapText="1"/>
    </xf>
    <xf numFmtId="2" fontId="0" fillId="0" borderId="1" xfId="0" applyNumberFormat="1" applyFont="1" applyBorder="1" applyAlignment="1">
      <alignment vertical="top" wrapText="1"/>
    </xf>
    <xf numFmtId="165" fontId="0" fillId="0" borderId="1" xfId="0" applyNumberFormat="1" applyFont="1" applyBorder="1" applyAlignment="1">
      <alignment vertical="top" wrapText="1"/>
    </xf>
    <xf numFmtId="0" fontId="0" fillId="0" borderId="1" xfId="0" applyNumberFormat="1" applyFont="1" applyBorder="1" applyAlignment="1">
      <alignment vertical="top" wrapText="1"/>
    </xf>
    <xf numFmtId="20" fontId="4" fillId="4" borderId="1" xfId="0" applyNumberFormat="1" applyFont="1" applyFill="1" applyBorder="1" applyAlignment="1">
      <alignment vertical="top" wrapText="1"/>
    </xf>
    <xf numFmtId="0" fontId="1" fillId="0" borderId="0" xfId="0" applyNumberFormat="1" applyFont="1" applyBorder="1" applyAlignment="1">
      <alignment horizontal="left" vertical="center" wrapText="1" inden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4" fillId="0" borderId="1" xfId="0" applyNumberFormat="1" applyFont="1" applyFill="1" applyBorder="1" applyAlignment="1">
      <alignment vertical="top" wrapText="1"/>
    </xf>
    <xf numFmtId="49" fontId="4" fillId="5" borderId="1" xfId="0" applyNumberFormat="1" applyFont="1" applyFill="1" applyBorder="1" applyAlignment="1">
      <alignment horizontal="center" vertical="center" wrapText="1"/>
    </xf>
    <xf numFmtId="49" fontId="4" fillId="5" borderId="11" xfId="0" applyNumberFormat="1" applyFont="1" applyFill="1" applyBorder="1" applyAlignment="1">
      <alignment horizontal="center" vertical="center" wrapText="1"/>
    </xf>
    <xf numFmtId="49" fontId="4" fillId="5" borderId="1" xfId="0" applyNumberFormat="1" applyFont="1" applyFill="1" applyBorder="1" applyAlignment="1">
      <alignment vertical="center" wrapText="1"/>
    </xf>
    <xf numFmtId="164" fontId="4" fillId="2" borderId="1" xfId="0" applyNumberFormat="1" applyFont="1" applyFill="1" applyBorder="1" applyAlignment="1">
      <alignment vertical="center" wrapText="1"/>
    </xf>
    <xf numFmtId="0" fontId="0" fillId="0" borderId="0" xfId="0" applyNumberFormat="1" applyFont="1" applyAlignment="1">
      <alignment vertical="center" wrapText="1"/>
    </xf>
    <xf numFmtId="0" fontId="4" fillId="2" borderId="1" xfId="0" applyNumberFormat="1" applyFont="1" applyFill="1" applyBorder="1" applyAlignment="1">
      <alignment vertical="center" wrapText="1"/>
    </xf>
    <xf numFmtId="49" fontId="4" fillId="5" borderId="2" xfId="0" applyNumberFormat="1" applyFont="1" applyFill="1" applyBorder="1" applyAlignment="1">
      <alignment horizontal="center" vertical="center" wrapText="1"/>
    </xf>
    <xf numFmtId="0" fontId="4" fillId="5" borderId="3" xfId="0" applyNumberFormat="1" applyFont="1" applyFill="1" applyBorder="1" applyAlignment="1">
      <alignment vertical="center" wrapText="1"/>
    </xf>
    <xf numFmtId="49" fontId="4" fillId="5" borderId="4" xfId="0" applyNumberFormat="1" applyFont="1" applyFill="1" applyBorder="1" applyAlignment="1">
      <alignment horizontal="center" vertical="center" wrapText="1"/>
    </xf>
    <xf numFmtId="0" fontId="4" fillId="6" borderId="12" xfId="0" applyNumberFormat="1" applyFont="1" applyFill="1" applyBorder="1" applyAlignment="1">
      <alignment vertical="center" wrapText="1"/>
    </xf>
    <xf numFmtId="0" fontId="4" fillId="3" borderId="12" xfId="0" applyNumberFormat="1" applyFont="1" applyFill="1" applyBorder="1" applyAlignment="1">
      <alignment vertical="center" wrapText="1"/>
    </xf>
  </cellXfs>
  <cellStyles count="7">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Normal" xfId="0" builtinId="0"/>
  </cellStyles>
  <dxfs count="3">
    <dxf>
      <font>
        <color rgb="FF000000"/>
      </font>
      <fill>
        <patternFill patternType="solid">
          <fgColor indexed="16"/>
          <bgColor indexed="19"/>
        </patternFill>
      </fill>
    </dxf>
    <dxf>
      <font>
        <color rgb="FF000000"/>
      </font>
      <fill>
        <patternFill patternType="solid">
          <fgColor indexed="16"/>
          <bgColor indexed="18"/>
        </patternFill>
      </fill>
    </dxf>
    <dxf>
      <font>
        <color rgb="FF000000"/>
      </font>
      <fill>
        <patternFill patternType="solid">
          <fgColor indexed="16"/>
          <bgColor indexed="17"/>
        </patternFill>
      </fill>
    </dxf>
  </dxfs>
  <tableStyles count="0" defaultPivotStyle="PivotStyleMedium4"/>
  <colors>
    <indexedColors>
      <rgbColor rgb="FF000000"/>
      <rgbColor rgb="FFFFFFFF"/>
      <rgbColor rgb="FFFF0000"/>
      <rgbColor rgb="FF00FF00"/>
      <rgbColor rgb="FF0000FF"/>
      <rgbColor rgb="FFFFFF00"/>
      <rgbColor rgb="FFFF00FF"/>
      <rgbColor rgb="FF00FFFF"/>
      <rgbColor rgb="FF000000"/>
      <rgbColor rgb="FFBDC0BF"/>
      <rgbColor rgb="FFA5A5A5"/>
      <rgbColor rgb="FF7F7F7F"/>
      <rgbColor rgb="FF63B2DE"/>
      <rgbColor rgb="FF489BC9"/>
      <rgbColor rgb="FF3F3F3F"/>
      <rgbColor rgb="FFDBDBDB"/>
      <rgbColor rgb="00000000"/>
      <rgbColor rgb="E5FF9781"/>
      <rgbColor rgb="E5FEFB98"/>
      <rgbColor rgb="E5AFE488"/>
      <rgbColor rgb="FF000099"/>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showGridLines="0" tabSelected="1" workbookViewId="0">
      <pane xSplit="2" ySplit="10" topLeftCell="C11" activePane="bottomRight" state="frozen"/>
      <selection pane="topRight"/>
      <selection pane="bottomLeft"/>
      <selection pane="bottomRight" activeCell="L7" sqref="L7"/>
    </sheetView>
  </sheetViews>
  <sheetFormatPr baseColWidth="10" defaultColWidth="16.33203125" defaultRowHeight="18" customHeight="1" x14ac:dyDescent="0"/>
  <cols>
    <col min="1" max="1" width="14.33203125" style="1" customWidth="1"/>
    <col min="2" max="2" width="13" style="1" customWidth="1"/>
    <col min="3" max="3" width="18.5" style="1" customWidth="1"/>
    <col min="4" max="4" width="16.1640625" style="1" customWidth="1"/>
    <col min="5" max="5" width="21.5" style="1" customWidth="1"/>
    <col min="6" max="6" width="22" style="1" customWidth="1"/>
    <col min="7" max="7" width="24.6640625" style="1" customWidth="1"/>
    <col min="8" max="8" width="0.1640625" style="1" customWidth="1"/>
    <col min="9" max="9" width="16.33203125" style="1" hidden="1" customWidth="1"/>
    <col min="10" max="256" width="16.33203125" style="1" customWidth="1"/>
  </cols>
  <sheetData>
    <row r="1" spans="1:256" ht="29" customHeight="1">
      <c r="A1" s="16" t="s">
        <v>13</v>
      </c>
      <c r="B1" s="16"/>
      <c r="C1" s="15" t="s">
        <v>12</v>
      </c>
      <c r="D1" s="15"/>
      <c r="E1" s="15"/>
      <c r="F1" s="15"/>
      <c r="G1" s="15"/>
      <c r="H1" s="15"/>
      <c r="I1" s="15"/>
    </row>
    <row r="2" spans="1:256" ht="18" customHeight="1">
      <c r="A2" s="16"/>
      <c r="B2" s="16"/>
      <c r="C2" s="15"/>
      <c r="D2" s="15"/>
      <c r="E2" s="15"/>
      <c r="F2" s="15"/>
      <c r="G2" s="15"/>
      <c r="H2" s="15"/>
      <c r="I2" s="15"/>
    </row>
    <row r="3" spans="1:256" ht="40" customHeight="1">
      <c r="A3" s="16"/>
      <c r="B3" s="16"/>
      <c r="C3" s="15"/>
      <c r="D3" s="15"/>
      <c r="E3" s="15"/>
      <c r="F3" s="15"/>
      <c r="G3" s="15"/>
      <c r="H3" s="15"/>
      <c r="I3" s="15"/>
    </row>
    <row r="4" spans="1:256" ht="12" customHeight="1">
      <c r="A4" s="16"/>
      <c r="B4" s="16"/>
      <c r="C4" s="15" t="s">
        <v>11</v>
      </c>
      <c r="D4" s="15"/>
      <c r="E4" s="15"/>
      <c r="F4" s="15"/>
      <c r="G4" s="15"/>
      <c r="H4" s="15"/>
      <c r="I4" s="15"/>
    </row>
    <row r="5" spans="1:256" ht="50" customHeight="1">
      <c r="A5" s="16"/>
      <c r="B5" s="16"/>
      <c r="C5" s="15"/>
      <c r="D5" s="15"/>
      <c r="E5" s="15"/>
      <c r="F5" s="15"/>
      <c r="G5" s="15"/>
      <c r="H5" s="15"/>
      <c r="I5" s="15"/>
    </row>
    <row r="6" spans="1:256" ht="33" customHeight="1">
      <c r="A6" s="17"/>
      <c r="B6" s="17"/>
      <c r="C6" s="15"/>
      <c r="D6" s="15"/>
      <c r="E6" s="15"/>
      <c r="F6" s="15"/>
      <c r="G6" s="15"/>
      <c r="H6" s="15"/>
      <c r="I6" s="15"/>
    </row>
    <row r="7" spans="1:256" ht="32.25" customHeight="1">
      <c r="A7" s="18"/>
      <c r="B7" s="19" t="s">
        <v>0</v>
      </c>
      <c r="C7" s="20" t="s">
        <v>1</v>
      </c>
      <c r="D7" s="20" t="s">
        <v>2</v>
      </c>
      <c r="IR7"/>
      <c r="IS7"/>
      <c r="IT7"/>
      <c r="IU7"/>
      <c r="IV7"/>
    </row>
    <row r="8" spans="1:256" ht="23" customHeight="1">
      <c r="A8" s="21" t="s">
        <v>3</v>
      </c>
      <c r="B8" s="22">
        <v>-24.627199999999998</v>
      </c>
      <c r="C8" s="29">
        <v>-40</v>
      </c>
      <c r="D8" s="28">
        <v>105</v>
      </c>
      <c r="E8" s="23"/>
      <c r="F8" s="23"/>
      <c r="G8" s="23"/>
      <c r="IR8"/>
      <c r="IS8"/>
      <c r="IT8"/>
      <c r="IU8"/>
      <c r="IV8"/>
    </row>
    <row r="9" spans="1:256" ht="20" customHeight="1">
      <c r="A9" s="21" t="s">
        <v>4</v>
      </c>
      <c r="B9" s="22">
        <f>B8/360*2*PI()</f>
        <v>-0.42982572554714749</v>
      </c>
      <c r="C9" s="22">
        <f>C8/360*2*PI()</f>
        <v>-0.69813170079773179</v>
      </c>
      <c r="D9" s="24"/>
      <c r="E9" s="23"/>
      <c r="F9" s="23"/>
      <c r="G9" s="23"/>
      <c r="IR9"/>
      <c r="IS9"/>
      <c r="IT9"/>
      <c r="IU9"/>
      <c r="IV9"/>
    </row>
    <row r="10" spans="1:256" ht="49" customHeight="1">
      <c r="A10" s="25" t="s">
        <v>5</v>
      </c>
      <c r="B10" s="26"/>
      <c r="C10" s="27" t="s">
        <v>6</v>
      </c>
      <c r="D10" s="27" t="s">
        <v>7</v>
      </c>
      <c r="E10" s="27" t="s">
        <v>8</v>
      </c>
      <c r="F10" s="27" t="s">
        <v>9</v>
      </c>
      <c r="G10" s="27" t="s">
        <v>10</v>
      </c>
      <c r="IU10"/>
      <c r="IV10"/>
    </row>
    <row r="11" spans="1:256" ht="20.5" customHeight="1">
      <c r="A11" s="2">
        <f t="shared" ref="A11:A22" si="0">A12-1/24/6</f>
        <v>41037.916666666657</v>
      </c>
      <c r="B11" s="3">
        <f>-2</f>
        <v>-2</v>
      </c>
      <c r="C11" s="4">
        <f>ATAN(SIN($B11/24*2*PI())/(COS($C$9)*TAN($B$9)-SIN($C$9)*COS($B11/24*2*PI())))/PI()*180</f>
        <v>-67.656565007089853</v>
      </c>
      <c r="D11" s="5">
        <f>ASIN(SIN($B$9)*SIN($C$9)+COS($B$9)*COS($C$9)*COS($B11/24*2*PI()))/PI()*180</f>
        <v>60.566460993810452</v>
      </c>
      <c r="E11" s="6">
        <f t="shared" ref="E11:E35" si="1">180+C11-D11</f>
        <v>51.776973999099695</v>
      </c>
      <c r="F11" s="6">
        <f t="shared" ref="F11:F35" si="2">MOD(E11-180,360)</f>
        <v>231.77697399909971</v>
      </c>
      <c r="G11" s="7">
        <f t="shared" ref="G11:G35" si="3">ABS(MOD($D$8-E11+90,180)-90)</f>
        <v>53.22302600090029</v>
      </c>
      <c r="IU11"/>
      <c r="IV11"/>
    </row>
    <row r="12" spans="1:256" ht="20.25" customHeight="1">
      <c r="A12" s="8">
        <f t="shared" si="0"/>
        <v>41037.923611111102</v>
      </c>
      <c r="B12" s="9">
        <f t="shared" ref="B12:B35" si="4">B11+1/6</f>
        <v>-1.8333333333333333</v>
      </c>
      <c r="C12" s="10">
        <f>ATAN(SIN($B12/24*2*PI())/(COS($C$9)*TAN($B$9)-SIN($C$9)*COS($B12/24*2*PI())))/PI()*180</f>
        <v>-64.626059056775816</v>
      </c>
      <c r="D12" s="11">
        <f>ASIN(SIN($B$9)*SIN($C$9)+COS($B$9)*COS($C$9)*COS($B12/24*2*PI()))/PI()*180</f>
        <v>62.318022250677757</v>
      </c>
      <c r="E12" s="12">
        <f t="shared" si="1"/>
        <v>53.055918692546427</v>
      </c>
      <c r="F12" s="12">
        <f>MOD(E12-180,360)</f>
        <v>233.05591869254641</v>
      </c>
      <c r="G12" s="13">
        <f t="shared" si="3"/>
        <v>51.944081307453587</v>
      </c>
      <c r="IU12"/>
      <c r="IV12"/>
    </row>
    <row r="13" spans="1:256" ht="20.25" customHeight="1">
      <c r="A13" s="8">
        <f t="shared" si="0"/>
        <v>41037.930555555547</v>
      </c>
      <c r="B13" s="9">
        <f t="shared" si="4"/>
        <v>-1.6666666666666665</v>
      </c>
      <c r="C13" s="10">
        <f>ATAN(SIN($B13/24*2*PI())/(COS($C$9)*TAN($B$9)-SIN($C$9)*COS($B13/24*2*PI())))/PI()*180</f>
        <v>-61.297480117079594</v>
      </c>
      <c r="D13" s="11">
        <f>ASIN(SIN($B$9)*SIN($C$9)+COS($B$9)*COS($C$9)*COS($B13/24*2*PI()))/PI()*180</f>
        <v>64.023987596622391</v>
      </c>
      <c r="E13" s="12">
        <f t="shared" si="1"/>
        <v>54.678532286298008</v>
      </c>
      <c r="F13" s="12">
        <f t="shared" si="2"/>
        <v>234.67853228629801</v>
      </c>
      <c r="G13" s="13">
        <f t="shared" si="3"/>
        <v>50.321467713701992</v>
      </c>
      <c r="IU13"/>
      <c r="IV13"/>
    </row>
    <row r="14" spans="1:256" ht="20.25" customHeight="1">
      <c r="A14" s="8">
        <f t="shared" si="0"/>
        <v>41037.937499999993</v>
      </c>
      <c r="B14" s="9">
        <f t="shared" si="4"/>
        <v>-1.4999999999999998</v>
      </c>
      <c r="C14" s="10">
        <f>ATAN(SIN($B14/24*2*PI())/(COS($C$9)*TAN($B$9)-SIN($C$9)*COS($B14/24*2*PI())))/PI()*180</f>
        <v>-57.617346880136708</v>
      </c>
      <c r="D14" s="11">
        <f>ASIN(SIN($B$9)*SIN($C$9)+COS($B$9)*COS($C$9)*COS($B14/24*2*PI()))/PI()*180</f>
        <v>65.673635737032754</v>
      </c>
      <c r="E14" s="12">
        <f t="shared" si="1"/>
        <v>56.709017382830538</v>
      </c>
      <c r="F14" s="12">
        <f t="shared" si="2"/>
        <v>236.70901738283055</v>
      </c>
      <c r="G14" s="13">
        <f t="shared" si="3"/>
        <v>48.290982617169448</v>
      </c>
      <c r="IU14"/>
      <c r="IV14"/>
    </row>
    <row r="15" spans="1:256" ht="20.25" customHeight="1">
      <c r="A15" s="8">
        <f t="shared" si="0"/>
        <v>41037.944444444438</v>
      </c>
      <c r="B15" s="9">
        <f t="shared" si="4"/>
        <v>-1.333333333333333</v>
      </c>
      <c r="C15" s="10">
        <f>ATAN(SIN($B15/24*2*PI())/(COS($C$9)*TAN($B$9)-SIN($C$9)*COS($B15/24*2*PI())))/PI()*180</f>
        <v>-53.523967166886209</v>
      </c>
      <c r="D15" s="11">
        <f>ASIN(SIN($B$9)*SIN($C$9)+COS($B$9)*COS($C$9)*COS($B15/24*2*PI()))/PI()*180</f>
        <v>67.253632498592964</v>
      </c>
      <c r="E15" s="12">
        <f t="shared" si="1"/>
        <v>59.222400334520827</v>
      </c>
      <c r="F15" s="12">
        <f t="shared" si="2"/>
        <v>239.22240033452084</v>
      </c>
      <c r="G15" s="13">
        <f t="shared" si="3"/>
        <v>45.777599665479158</v>
      </c>
      <c r="IU15"/>
      <c r="IV15"/>
    </row>
    <row r="16" spans="1:256" ht="20.25" customHeight="1">
      <c r="A16" s="8">
        <f t="shared" si="0"/>
        <v>41037.951388888883</v>
      </c>
      <c r="B16" s="9">
        <f t="shared" si="4"/>
        <v>-1.1666666666666663</v>
      </c>
      <c r="C16" s="10">
        <f>ATAN(SIN($B16/24*2*PI())/(COS($C$9)*TAN($B$9)-SIN($C$9)*COS($B16/24*2*PI())))/PI()*180</f>
        <v>-48.948450854289668</v>
      </c>
      <c r="D16" s="11">
        <f>ASIN(SIN($B$9)*SIN($C$9)+COS($B$9)*COS($C$9)*COS($B16/24*2*PI()))/PI()*180</f>
        <v>68.747416009467671</v>
      </c>
      <c r="E16" s="12">
        <f t="shared" si="1"/>
        <v>62.304133136242669</v>
      </c>
      <c r="F16" s="12">
        <f t="shared" si="2"/>
        <v>242.30413313624268</v>
      </c>
      <c r="G16" s="13">
        <f t="shared" si="3"/>
        <v>42.695866863757317</v>
      </c>
      <c r="IU16"/>
      <c r="IV16"/>
    </row>
    <row r="17" spans="1:256" ht="20.25" customHeight="1">
      <c r="A17" s="8">
        <f t="shared" si="0"/>
        <v>41037.958333333328</v>
      </c>
      <c r="B17" s="9">
        <f t="shared" si="4"/>
        <v>-0.99999999999999967</v>
      </c>
      <c r="C17" s="10">
        <f>ATAN(SIN($B17/24*2*PI())/(COS($C$9)*TAN($B$9)-SIN($C$9)*COS($B17/24*2*PI())))/PI()*180</f>
        <v>-43.818180041992299</v>
      </c>
      <c r="D17" s="11">
        <f>ASIN(SIN($B$9)*SIN($C$9)+COS($B$9)*COS($C$9)*COS($B17/24*2*PI()))/PI()*180</f>
        <v>70.134572418636381</v>
      </c>
      <c r="E17" s="12">
        <f t="shared" si="1"/>
        <v>66.047247539371327</v>
      </c>
      <c r="F17" s="12">
        <f t="shared" si="2"/>
        <v>246.04724753937131</v>
      </c>
      <c r="G17" s="13">
        <f t="shared" si="3"/>
        <v>38.952752460628687</v>
      </c>
      <c r="IU17"/>
      <c r="IV17"/>
    </row>
    <row r="18" spans="1:256" ht="20.25" customHeight="1">
      <c r="A18" s="8">
        <f t="shared" si="0"/>
        <v>41037.965277777774</v>
      </c>
      <c r="B18" s="9">
        <f t="shared" si="4"/>
        <v>-0.83333333333333304</v>
      </c>
      <c r="C18" s="10">
        <f>ATAN(SIN($B18/24*2*PI())/(COS($C$9)*TAN($B$9)-SIN($C$9)*COS($B18/24*2*PI())))/PI()*180</f>
        <v>-38.064471565804027</v>
      </c>
      <c r="D18" s="11">
        <f>ASIN(SIN($B$9)*SIN($C$9)+COS($B$9)*COS($C$9)*COS($B18/24*2*PI()))/PI()*180</f>
        <v>71.390365117392335</v>
      </c>
      <c r="E18" s="12">
        <f t="shared" si="1"/>
        <v>70.545163316803652</v>
      </c>
      <c r="F18" s="12">
        <f t="shared" si="2"/>
        <v>250.54516331680367</v>
      </c>
      <c r="G18" s="13">
        <f t="shared" si="3"/>
        <v>34.454836683196348</v>
      </c>
      <c r="IU18"/>
      <c r="IV18"/>
    </row>
    <row r="19" spans="1:256" ht="20.25" customHeight="1">
      <c r="A19" s="8">
        <f t="shared" si="0"/>
        <v>41037.972222222219</v>
      </c>
      <c r="B19" s="9">
        <f t="shared" si="4"/>
        <v>-0.66666666666666641</v>
      </c>
      <c r="C19" s="10">
        <f>ATAN(SIN($B19/24*2*PI())/(COS($C$9)*TAN($B$9)-SIN($C$9)*COS($B19/24*2*PI())))/PI()*180</f>
        <v>-31.63639953857647</v>
      </c>
      <c r="D19" s="11">
        <f>ASIN(SIN($B$9)*SIN($C$9)+COS($B$9)*COS($C$9)*COS($B19/24*2*PI()))/PI()*180</f>
        <v>72.485730796994957</v>
      </c>
      <c r="E19" s="12">
        <f t="shared" si="1"/>
        <v>75.877869664428559</v>
      </c>
      <c r="F19" s="12">
        <f t="shared" si="2"/>
        <v>255.87786966442854</v>
      </c>
      <c r="G19" s="13">
        <f t="shared" si="3"/>
        <v>29.122130335571441</v>
      </c>
      <c r="IU19"/>
      <c r="IV19"/>
    </row>
    <row r="20" spans="1:256" ht="20.25" customHeight="1">
      <c r="A20" s="8">
        <f t="shared" si="0"/>
        <v>41037.979166666664</v>
      </c>
      <c r="B20" s="9">
        <f t="shared" si="4"/>
        <v>-0.49999999999999978</v>
      </c>
      <c r="C20" s="10">
        <f>ATAN(SIN($B20/24*2*PI())/(COS($C$9)*TAN($B$9)-SIN($C$9)*COS($B20/24*2*PI())))/PI()*180</f>
        <v>-24.521730994540395</v>
      </c>
      <c r="D20" s="11">
        <f>ASIN(SIN($B$9)*SIN($C$9)+COS($B$9)*COS($C$9)*COS($B20/24*2*PI()))/PI()*180</f>
        <v>73.388231485347802</v>
      </c>
      <c r="E20" s="12">
        <f t="shared" si="1"/>
        <v>82.090037520111792</v>
      </c>
      <c r="F20" s="12">
        <f t="shared" si="2"/>
        <v>262.09003752011176</v>
      </c>
      <c r="G20" s="13">
        <f t="shared" si="3"/>
        <v>22.909962479888208</v>
      </c>
      <c r="IU20"/>
      <c r="IV20"/>
    </row>
    <row r="21" spans="1:256" ht="20.25" customHeight="1">
      <c r="A21" s="8">
        <f t="shared" si="0"/>
        <v>41037.986111111109</v>
      </c>
      <c r="B21" s="9">
        <f t="shared" si="4"/>
        <v>-0.33333333333333315</v>
      </c>
      <c r="C21" s="10">
        <f>ATAN(SIN($B21/24*2*PI())/(COS($C$9)*TAN($B$9)-SIN($C$9)*COS($B21/24*2*PI())))/PI()*180</f>
        <v>-16.772291766233639</v>
      </c>
      <c r="D21" s="11">
        <f>ASIN(SIN($B$9)*SIN($C$9)+COS($B$9)*COS($C$9)*COS($B21/24*2*PI()))/PI()*180</f>
        <v>74.064522197662271</v>
      </c>
      <c r="E21" s="12">
        <f t="shared" si="1"/>
        <v>89.163186036104079</v>
      </c>
      <c r="F21" s="12">
        <f t="shared" si="2"/>
        <v>269.16318603610409</v>
      </c>
      <c r="G21" s="13">
        <f t="shared" si="3"/>
        <v>15.836813963895921</v>
      </c>
      <c r="IU21"/>
      <c r="IV21"/>
    </row>
    <row r="22" spans="1:256" ht="20.25" customHeight="1">
      <c r="A22" s="8">
        <f t="shared" si="0"/>
        <v>41037.993055555555</v>
      </c>
      <c r="B22" s="9">
        <f t="shared" si="4"/>
        <v>-0.16666666666666649</v>
      </c>
      <c r="C22" s="10">
        <f>ATAN(SIN($B22/24*2*PI())/(COS($C$9)*TAN($B$9)-SIN($C$9)*COS($B22/24*2*PI())))/PI()*180</f>
        <v>-8.5244868425915552</v>
      </c>
      <c r="D22" s="11">
        <f>ASIN(SIN($B$9)*SIN($C$9)+COS($B$9)*COS($C$9)*COS($B22/24*2*PI()))/PI()*180</f>
        <v>74.484597645306295</v>
      </c>
      <c r="E22" s="12">
        <f t="shared" si="1"/>
        <v>96.990915512102148</v>
      </c>
      <c r="F22" s="12">
        <f t="shared" si="2"/>
        <v>276.99091551210216</v>
      </c>
      <c r="G22" s="13">
        <f t="shared" si="3"/>
        <v>8.0090844878978515</v>
      </c>
      <c r="IU22"/>
      <c r="IV22"/>
    </row>
    <row r="23" spans="1:256" ht="20.25" customHeight="1">
      <c r="A23" s="14">
        <v>41038</v>
      </c>
      <c r="B23" s="9">
        <f t="shared" si="4"/>
        <v>0</v>
      </c>
      <c r="C23" s="10">
        <f>ATAN(SIN($B23/24*2*PI())/(COS($C$9)*TAN($B$9)-SIN($C$9)*COS($B23/24*2*PI())))/PI()*180</f>
        <v>0</v>
      </c>
      <c r="D23" s="11">
        <f>ASIN(SIN($B$9)*SIN($C$9)+COS($B$9)*COS($C$9)*COS($B23/24*2*PI()))/PI()*180</f>
        <v>74.627200000000002</v>
      </c>
      <c r="E23" s="12">
        <f t="shared" si="1"/>
        <v>105.3728</v>
      </c>
      <c r="F23" s="12">
        <f t="shared" si="2"/>
        <v>285.37279999999998</v>
      </c>
      <c r="G23" s="13">
        <f t="shared" si="3"/>
        <v>0.37279999999999802</v>
      </c>
      <c r="IU23"/>
      <c r="IV23"/>
    </row>
    <row r="24" spans="1:256" ht="20.25" customHeight="1">
      <c r="A24" s="8">
        <f t="shared" ref="A24:A35" si="5">A23+1/24/6</f>
        <v>41038.006944444445</v>
      </c>
      <c r="B24" s="9">
        <f t="shared" si="4"/>
        <v>0.16666666666666666</v>
      </c>
      <c r="C24" s="10">
        <f>ATAN(SIN($B24/24*2*PI())/(COS($C$9)*TAN($B$9)-SIN($C$9)*COS($B24/24*2*PI())))/PI()*180</f>
        <v>8.5244868425915641</v>
      </c>
      <c r="D24" s="11">
        <f>ASIN(SIN($B$9)*SIN($C$9)+COS($B$9)*COS($C$9)*COS($B24/24*2*PI()))/PI()*180</f>
        <v>74.484597645306295</v>
      </c>
      <c r="E24" s="12">
        <f t="shared" si="1"/>
        <v>114.03988919728526</v>
      </c>
      <c r="F24" s="12">
        <f t="shared" si="2"/>
        <v>294.03988919728528</v>
      </c>
      <c r="G24" s="13">
        <f t="shared" si="3"/>
        <v>9.0398891972852624</v>
      </c>
      <c r="IU24"/>
      <c r="IV24"/>
    </row>
    <row r="25" spans="1:256" ht="20.25" customHeight="1">
      <c r="A25" s="8">
        <f t="shared" si="5"/>
        <v>41038.013888888891</v>
      </c>
      <c r="B25" s="9">
        <f t="shared" si="4"/>
        <v>0.33333333333333331</v>
      </c>
      <c r="C25" s="10">
        <f>ATAN(SIN($B25/24*2*PI())/(COS($C$9)*TAN($B$9)-SIN($C$9)*COS($B25/24*2*PI())))/PI()*180</f>
        <v>16.772291766233643</v>
      </c>
      <c r="D25" s="11">
        <f>ASIN(SIN($B$9)*SIN($C$9)+COS($B$9)*COS($C$9)*COS($B25/24*2*PI()))/PI()*180</f>
        <v>74.064522197662271</v>
      </c>
      <c r="E25" s="12">
        <f t="shared" si="1"/>
        <v>122.70776956857138</v>
      </c>
      <c r="F25" s="12">
        <f t="shared" si="2"/>
        <v>302.70776956857139</v>
      </c>
      <c r="G25" s="13">
        <f t="shared" si="3"/>
        <v>17.707769568571379</v>
      </c>
      <c r="IU25"/>
      <c r="IV25"/>
    </row>
    <row r="26" spans="1:256" ht="20.25" customHeight="1">
      <c r="A26" s="8">
        <f t="shared" si="5"/>
        <v>41038.020833333336</v>
      </c>
      <c r="B26" s="9">
        <f t="shared" si="4"/>
        <v>0.5</v>
      </c>
      <c r="C26" s="10">
        <f>ATAN(SIN($B26/24*2*PI())/(COS($C$9)*TAN($B$9)-SIN($C$9)*COS($B26/24*2*PI())))/PI()*180</f>
        <v>24.521730994540398</v>
      </c>
      <c r="D26" s="11">
        <f>ASIN(SIN($B$9)*SIN($C$9)+COS($B$9)*COS($C$9)*COS($B26/24*2*PI()))/PI()*180</f>
        <v>73.388231485347802</v>
      </c>
      <c r="E26" s="12">
        <f t="shared" si="1"/>
        <v>131.1334995091926</v>
      </c>
      <c r="F26" s="12">
        <f t="shared" si="2"/>
        <v>311.13349950919257</v>
      </c>
      <c r="G26" s="13">
        <f t="shared" si="3"/>
        <v>26.133499509192603</v>
      </c>
      <c r="IU26"/>
      <c r="IV26"/>
    </row>
    <row r="27" spans="1:256" ht="20.25" customHeight="1">
      <c r="A27" s="8">
        <f t="shared" si="5"/>
        <v>41038.027777777781</v>
      </c>
      <c r="B27" s="9">
        <f t="shared" si="4"/>
        <v>0.66666666666666663</v>
      </c>
      <c r="C27" s="10">
        <f>ATAN(SIN($B27/24*2*PI())/(COS($C$9)*TAN($B$9)-SIN($C$9)*COS($B27/24*2*PI())))/PI()*180</f>
        <v>31.636399538576484</v>
      </c>
      <c r="D27" s="11">
        <f>ASIN(SIN($B$9)*SIN($C$9)+COS($B$9)*COS($C$9)*COS($B27/24*2*PI()))/PI()*180</f>
        <v>72.485730796994957</v>
      </c>
      <c r="E27" s="12">
        <f t="shared" si="1"/>
        <v>139.15066874158151</v>
      </c>
      <c r="F27" s="12">
        <f t="shared" si="2"/>
        <v>319.15066874158151</v>
      </c>
      <c r="G27" s="13">
        <f t="shared" si="3"/>
        <v>34.150668741581512</v>
      </c>
      <c r="IU27"/>
      <c r="IV27"/>
    </row>
    <row r="28" spans="1:256" ht="20.25" customHeight="1">
      <c r="A28" s="8">
        <f t="shared" si="5"/>
        <v>41038.034722222226</v>
      </c>
      <c r="B28" s="9">
        <f t="shared" si="4"/>
        <v>0.83333333333333326</v>
      </c>
      <c r="C28" s="10">
        <f>ATAN(SIN($B28/24*2*PI())/(COS($C$9)*TAN($B$9)-SIN($C$9)*COS($B28/24*2*PI())))/PI()*180</f>
        <v>38.064471565804034</v>
      </c>
      <c r="D28" s="11">
        <f>ASIN(SIN($B$9)*SIN($C$9)+COS($B$9)*COS($C$9)*COS($B28/24*2*PI()))/PI()*180</f>
        <v>71.390365117392335</v>
      </c>
      <c r="E28" s="12">
        <f t="shared" si="1"/>
        <v>146.67410644841169</v>
      </c>
      <c r="F28" s="12">
        <f t="shared" si="2"/>
        <v>326.67410644841169</v>
      </c>
      <c r="G28" s="13">
        <f t="shared" si="3"/>
        <v>41.674106448411692</v>
      </c>
      <c r="IU28"/>
      <c r="IV28"/>
    </row>
    <row r="29" spans="1:256" ht="20.25" customHeight="1">
      <c r="A29" s="8">
        <f t="shared" si="5"/>
        <v>41038.041666666672</v>
      </c>
      <c r="B29" s="9">
        <f t="shared" si="4"/>
        <v>0.99999999999999989</v>
      </c>
      <c r="C29" s="10">
        <f>ATAN(SIN($B29/24*2*PI())/(COS($C$9)*TAN($B$9)-SIN($C$9)*COS($B29/24*2*PI())))/PI()*180</f>
        <v>43.818180041992306</v>
      </c>
      <c r="D29" s="11">
        <f>ASIN(SIN($B$9)*SIN($C$9)+COS($B$9)*COS($C$9)*COS($B29/24*2*PI()))/PI()*180</f>
        <v>70.134572418636381</v>
      </c>
      <c r="E29" s="12">
        <f t="shared" si="1"/>
        <v>153.68360762335595</v>
      </c>
      <c r="F29" s="12">
        <f t="shared" si="2"/>
        <v>333.68360762335595</v>
      </c>
      <c r="G29" s="13">
        <f t="shared" si="3"/>
        <v>48.683607623355954</v>
      </c>
      <c r="IU29"/>
      <c r="IV29"/>
    </row>
    <row r="30" spans="1:256" ht="20.25" customHeight="1">
      <c r="A30" s="8">
        <f t="shared" si="5"/>
        <v>41038.048611111117</v>
      </c>
      <c r="B30" s="9">
        <f t="shared" si="4"/>
        <v>1.1666666666666665</v>
      </c>
      <c r="C30" s="10">
        <f>ATAN(SIN($B30/24*2*PI())/(COS($C$9)*TAN($B$9)-SIN($C$9)*COS($B30/24*2*PI())))/PI()*180</f>
        <v>48.948450854289675</v>
      </c>
      <c r="D30" s="11">
        <f>ASIN(SIN($B$9)*SIN($C$9)+COS($B$9)*COS($C$9)*COS($B30/24*2*PI()))/PI()*180</f>
        <v>68.747416009467671</v>
      </c>
      <c r="E30" s="12">
        <f t="shared" si="1"/>
        <v>160.201034844822</v>
      </c>
      <c r="F30" s="12">
        <f t="shared" si="2"/>
        <v>340.201034844822</v>
      </c>
      <c r="G30" s="13">
        <f t="shared" si="3"/>
        <v>55.201034844822004</v>
      </c>
      <c r="IU30"/>
      <c r="IV30"/>
    </row>
    <row r="31" spans="1:256" ht="20.25" customHeight="1">
      <c r="A31" s="8">
        <f t="shared" si="5"/>
        <v>41038.055555555562</v>
      </c>
      <c r="B31" s="9">
        <f t="shared" si="4"/>
        <v>1.3333333333333333</v>
      </c>
      <c r="C31" s="10">
        <f>ATAN(SIN($B31/24*2*PI())/(COS($C$9)*TAN($B$9)-SIN($C$9)*COS($B31/24*2*PI())))/PI()*180</f>
        <v>53.523967166886209</v>
      </c>
      <c r="D31" s="11">
        <f>ASIN(SIN($B$9)*SIN($C$9)+COS($B$9)*COS($C$9)*COS($B31/24*2*PI()))/PI()*180</f>
        <v>67.253632498592964</v>
      </c>
      <c r="E31" s="12">
        <f t="shared" si="1"/>
        <v>166.27033466829326</v>
      </c>
      <c r="F31" s="12">
        <f t="shared" si="2"/>
        <v>346.27033466829323</v>
      </c>
      <c r="G31" s="13">
        <f t="shared" si="3"/>
        <v>61.270334668293259</v>
      </c>
      <c r="IU31"/>
      <c r="IV31"/>
    </row>
    <row r="32" spans="1:256" ht="20.25" customHeight="1">
      <c r="A32" s="8">
        <f t="shared" si="5"/>
        <v>41038.062500000007</v>
      </c>
      <c r="B32" s="9">
        <f t="shared" si="4"/>
        <v>1.5</v>
      </c>
      <c r="C32" s="10">
        <f>ATAN(SIN($B32/24*2*PI())/(COS($C$9)*TAN($B$9)-SIN($C$9)*COS($B32/24*2*PI())))/PI()*180</f>
        <v>57.617346880136708</v>
      </c>
      <c r="D32" s="11">
        <f>ASIN(SIN($B$9)*SIN($C$9)+COS($B$9)*COS($C$9)*COS($B32/24*2*PI()))/PI()*180</f>
        <v>65.673635737032754</v>
      </c>
      <c r="E32" s="12">
        <f t="shared" si="1"/>
        <v>171.94371114310397</v>
      </c>
      <c r="F32" s="12">
        <f t="shared" si="2"/>
        <v>351.943711143104</v>
      </c>
      <c r="G32" s="13">
        <f t="shared" si="3"/>
        <v>66.943711143103968</v>
      </c>
      <c r="IU32"/>
      <c r="IV32"/>
    </row>
    <row r="33" spans="1:256" ht="20.25" customHeight="1">
      <c r="A33" s="8">
        <f t="shared" si="5"/>
        <v>41038.069444444453</v>
      </c>
      <c r="B33" s="9">
        <f t="shared" si="4"/>
        <v>1.6666666666666667</v>
      </c>
      <c r="C33" s="10">
        <f>ATAN(SIN($B33/24*2*PI())/(COS($C$9)*TAN($B$9)-SIN($C$9)*COS($B33/24*2*PI())))/PI()*180</f>
        <v>61.297480117079594</v>
      </c>
      <c r="D33" s="11">
        <f>ASIN(SIN($B$9)*SIN($C$9)+COS($B$9)*COS($C$9)*COS($B33/24*2*PI()))/PI()*180</f>
        <v>64.023987596622391</v>
      </c>
      <c r="E33" s="12">
        <f t="shared" si="1"/>
        <v>177.27349252045721</v>
      </c>
      <c r="F33" s="12">
        <f t="shared" si="2"/>
        <v>357.27349252045724</v>
      </c>
      <c r="G33" s="13">
        <f t="shared" si="3"/>
        <v>72.273492520457211</v>
      </c>
      <c r="IU33"/>
      <c r="IV33"/>
    </row>
    <row r="34" spans="1:256" ht="20.25" customHeight="1">
      <c r="A34" s="8">
        <f t="shared" si="5"/>
        <v>41038.076388888898</v>
      </c>
      <c r="B34" s="9">
        <f t="shared" si="4"/>
        <v>1.8333333333333335</v>
      </c>
      <c r="C34" s="10">
        <f>ATAN(SIN($B34/24*2*PI())/(COS($C$9)*TAN($B$9)-SIN($C$9)*COS($B34/24*2*PI())))/PI()*180</f>
        <v>64.62605905677583</v>
      </c>
      <c r="D34" s="11">
        <f>ASIN(SIN($B$9)*SIN($C$9)+COS($B$9)*COS($C$9)*COS($B34/24*2*PI()))/PI()*180</f>
        <v>62.318022250677757</v>
      </c>
      <c r="E34" s="12">
        <f t="shared" si="1"/>
        <v>182.30803680609807</v>
      </c>
      <c r="F34" s="12">
        <f t="shared" si="2"/>
        <v>2.3080368060980732</v>
      </c>
      <c r="G34" s="13">
        <f t="shared" si="3"/>
        <v>77.308036806098073</v>
      </c>
      <c r="IU34"/>
      <c r="IV34"/>
    </row>
    <row r="35" spans="1:256" ht="20.25" customHeight="1">
      <c r="A35" s="8">
        <f t="shared" si="5"/>
        <v>41038.083333333343</v>
      </c>
      <c r="B35" s="9">
        <f t="shared" si="4"/>
        <v>2</v>
      </c>
      <c r="C35" s="10">
        <f>ATAN(SIN($B35/24*2*PI())/(COS($C$9)*TAN($B$9)-SIN($C$9)*COS($B35/24*2*PI())))/PI()*180</f>
        <v>67.656565007089853</v>
      </c>
      <c r="D35" s="11">
        <f>ASIN(SIN($B$9)*SIN($C$9)+COS($B$9)*COS($C$9)*COS($B35/24*2*PI()))/PI()*180</f>
        <v>60.566460993810452</v>
      </c>
      <c r="E35" s="12">
        <f t="shared" si="1"/>
        <v>187.09010401327942</v>
      </c>
      <c r="F35" s="12">
        <f t="shared" si="2"/>
        <v>7.0901040132794151</v>
      </c>
      <c r="G35" s="13">
        <f t="shared" si="3"/>
        <v>82.090104013279415</v>
      </c>
      <c r="IU35"/>
      <c r="IV35"/>
    </row>
    <row r="36" spans="1:256" ht="20.25" customHeight="1">
      <c r="IN36"/>
      <c r="IO36"/>
      <c r="IP36"/>
      <c r="IQ36"/>
      <c r="IR36"/>
      <c r="IS36"/>
      <c r="IT36"/>
      <c r="IU36"/>
      <c r="IV36"/>
    </row>
    <row r="37" spans="1:256" ht="80.25" customHeight="1">
      <c r="IN37"/>
      <c r="IO37"/>
      <c r="IP37"/>
      <c r="IQ37"/>
      <c r="IR37"/>
      <c r="IS37"/>
      <c r="IT37"/>
      <c r="IU37"/>
      <c r="IV37"/>
    </row>
    <row r="38" spans="1:256" ht="92.25" customHeight="1">
      <c r="IN38"/>
      <c r="IO38"/>
      <c r="IP38"/>
      <c r="IQ38"/>
      <c r="IR38"/>
      <c r="IS38"/>
      <c r="IT38"/>
      <c r="IU38"/>
      <c r="IV38"/>
    </row>
    <row r="39" spans="1:256" ht="20.25" customHeight="1">
      <c r="IN39"/>
      <c r="IO39"/>
      <c r="IP39"/>
      <c r="IQ39"/>
      <c r="IR39"/>
      <c r="IS39"/>
      <c r="IT39"/>
      <c r="IU39"/>
      <c r="IV39"/>
    </row>
    <row r="40" spans="1:256" ht="20.25" customHeight="1">
      <c r="IN40"/>
      <c r="IO40"/>
      <c r="IP40"/>
      <c r="IQ40"/>
      <c r="IR40"/>
      <c r="IS40"/>
      <c r="IT40"/>
      <c r="IU40"/>
      <c r="IV40"/>
    </row>
  </sheetData>
  <mergeCells count="4">
    <mergeCell ref="C1:I3"/>
    <mergeCell ref="A1:B6"/>
    <mergeCell ref="A10:B10"/>
    <mergeCell ref="C4:I6"/>
  </mergeCells>
  <conditionalFormatting sqref="G11:G35">
    <cfRule type="cellIs" dxfId="2" priority="1" stopIfTrue="1" operator="greaterThan">
      <formula>30</formula>
    </cfRule>
    <cfRule type="cellIs" dxfId="1" priority="2" stopIfTrue="1" operator="greaterThan">
      <formula>20</formula>
    </cfRule>
    <cfRule type="cellIs" dxfId="0" priority="3" stopIfTrue="1" operator="greaterThanOrEqual">
      <formula>0</formula>
    </cfRule>
  </conditionalFormatting>
  <pageMargins left="0.5" right="0.5" top="0.75" bottom="0.75" header="0.27777800000000002" footer="0.27777800000000002"/>
  <pageSetup scale="68" orientation="portrait"/>
  <headerFooter>
    <oddFooter>&amp;L&amp;"Helvetica,Regular"&amp;12&amp;K000000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Julien H. Girard</cp:lastModifiedBy>
  <dcterms:created xsi:type="dcterms:W3CDTF">2016-09-17T02:24:36Z</dcterms:created>
  <dcterms:modified xsi:type="dcterms:W3CDTF">2016-09-23T09:31:03Z</dcterms:modified>
</cp:coreProperties>
</file>